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al9\Desktop\Инвестпрограмма ООО НЭСКО 2021-2025\ИП АО ЮТЭК 2021 (ИСУ)\"/>
    </mc:Choice>
  </mc:AlternateContent>
  <bookViews>
    <workbookView xWindow="0" yWindow="0" windowWidth="21570" windowHeight="7545"/>
  </bookViews>
  <sheets>
    <sheet name="ЮТЭК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3" l="1"/>
  <c r="N21" i="3"/>
  <c r="N16" i="3"/>
  <c r="N11" i="3"/>
  <c r="L29" i="3" l="1"/>
  <c r="L28" i="3"/>
  <c r="L27" i="3"/>
  <c r="L30" i="3" s="1"/>
  <c r="L24" i="3"/>
  <c r="L23" i="3"/>
  <c r="L22" i="3"/>
  <c r="L25" i="3" s="1"/>
  <c r="L19" i="3"/>
  <c r="L18" i="3"/>
  <c r="L17" i="3"/>
  <c r="L20" i="3" s="1"/>
  <c r="L14" i="3"/>
  <c r="L13" i="3"/>
  <c r="L12" i="3"/>
  <c r="I34" i="3" s="1"/>
  <c r="J34" i="3" s="1"/>
  <c r="L9" i="3"/>
  <c r="L8" i="3"/>
  <c r="I35" i="3" s="1"/>
  <c r="J35" i="3" s="1"/>
  <c r="L7" i="3"/>
  <c r="L10" i="3" s="1"/>
  <c r="J32" i="3"/>
  <c r="I32" i="3"/>
  <c r="J26" i="3"/>
  <c r="J21" i="3"/>
  <c r="J16" i="3"/>
  <c r="J11" i="3"/>
  <c r="J6" i="3"/>
  <c r="E10" i="3"/>
  <c r="F10" i="3"/>
  <c r="G10" i="3"/>
  <c r="H10" i="3"/>
  <c r="I6" i="3"/>
  <c r="E12" i="3"/>
  <c r="E17" i="3" s="1"/>
  <c r="F12" i="3"/>
  <c r="G12" i="3"/>
  <c r="H12" i="3"/>
  <c r="E13" i="3"/>
  <c r="F13" i="3"/>
  <c r="G13" i="3"/>
  <c r="H13" i="3"/>
  <c r="H18" i="3" s="1"/>
  <c r="E14" i="3"/>
  <c r="E19" i="3" s="1"/>
  <c r="E24" i="3" s="1"/>
  <c r="E29" i="3" s="1"/>
  <c r="F14" i="3"/>
  <c r="G14" i="3"/>
  <c r="H14" i="3"/>
  <c r="F15" i="3"/>
  <c r="G15" i="3"/>
  <c r="H15" i="3"/>
  <c r="F17" i="3"/>
  <c r="F22" i="3" s="1"/>
  <c r="G17" i="3"/>
  <c r="G20" i="3" s="1"/>
  <c r="H17" i="3"/>
  <c r="E18" i="3"/>
  <c r="F18" i="3"/>
  <c r="G18" i="3"/>
  <c r="F19" i="3"/>
  <c r="F24" i="3" s="1"/>
  <c r="F29" i="3" s="1"/>
  <c r="G19" i="3"/>
  <c r="G24" i="3" s="1"/>
  <c r="G29" i="3" s="1"/>
  <c r="H19" i="3"/>
  <c r="H24" i="3" s="1"/>
  <c r="H29" i="3" s="1"/>
  <c r="F20" i="3"/>
  <c r="H22" i="3"/>
  <c r="H27" i="3" s="1"/>
  <c r="E23" i="3"/>
  <c r="E28" i="3" s="1"/>
  <c r="F23" i="3"/>
  <c r="F28" i="3" s="1"/>
  <c r="G23" i="3"/>
  <c r="G28" i="3" s="1"/>
  <c r="L15" i="3" l="1"/>
  <c r="I33" i="3"/>
  <c r="J33" i="3" s="1"/>
  <c r="F25" i="3"/>
  <c r="F27" i="3"/>
  <c r="F30" i="3" s="1"/>
  <c r="G22" i="3"/>
  <c r="H20" i="3"/>
  <c r="H23" i="3"/>
  <c r="E22" i="3"/>
  <c r="E20" i="3"/>
  <c r="I16" i="3" s="1"/>
  <c r="E15" i="3"/>
  <c r="I11" i="3" s="1"/>
  <c r="G25" i="3" l="1"/>
  <c r="G27" i="3"/>
  <c r="G30" i="3" s="1"/>
  <c r="E25" i="3"/>
  <c r="E27" i="3"/>
  <c r="E30" i="3" s="1"/>
  <c r="H25" i="3"/>
  <c r="H28" i="3"/>
  <c r="H30" i="3" s="1"/>
  <c r="I26" i="3" l="1"/>
  <c r="I21" i="3"/>
</calcChain>
</file>

<file path=xl/sharedStrings.xml><?xml version="1.0" encoding="utf-8"?>
<sst xmlns="http://schemas.openxmlformats.org/spreadsheetml/2006/main" count="43" uniqueCount="20">
  <si>
    <t xml:space="preserve">I квартал </t>
  </si>
  <si>
    <t xml:space="preserve">II квартал </t>
  </si>
  <si>
    <t xml:space="preserve">III квартал </t>
  </si>
  <si>
    <t xml:space="preserve">IV квартал </t>
  </si>
  <si>
    <t>Кол-во счетчиков</t>
  </si>
  <si>
    <t xml:space="preserve">Тариф </t>
  </si>
  <si>
    <t>Наименование</t>
  </si>
  <si>
    <t>Год</t>
  </si>
  <si>
    <t>Тариф</t>
  </si>
  <si>
    <t>Услуга М2М (ежемесячно)</t>
  </si>
  <si>
    <t>Безлимитный трафик (ежемесячно)</t>
  </si>
  <si>
    <t>Получение внутреннего IP адреса (разово при подключении)</t>
  </si>
  <si>
    <t>Связь</t>
  </si>
  <si>
    <t>Расчёт расходов АО "ЮТЭК" на предоставление услуг связи на 2021-2025 г.г.</t>
  </si>
  <si>
    <t>Итого, руб. без НДС</t>
  </si>
  <si>
    <t>Итого, руб. с НДС</t>
  </si>
  <si>
    <t>ИТОГО:</t>
  </si>
  <si>
    <t>Получение внутреннего IP-адреса</t>
  </si>
  <si>
    <t>Доступ к платформе М2М (ежемесячно)</t>
  </si>
  <si>
    <t>Абонентская плата (ежемесячно)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</si>
</sst>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/>
    <xf numFmtId="0" fontId="2" fillId="0" borderId="20" xfId="0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/>
    <xf numFmtId="1" fontId="1" fillId="0" borderId="1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/>
    <xf numFmtId="164" fontId="2" fillId="0" borderId="26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" fontId="1" fillId="0" borderId="2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 wrapText="1"/>
    </xf>
    <xf numFmtId="0" fontId="2" fillId="0" borderId="0" xfId="0" applyFont="1"/>
    <xf numFmtId="1" fontId="1" fillId="0" borderId="0" xfId="0" applyNumberFormat="1" applyFont="1"/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5"/>
  <sheetViews>
    <sheetView tabSelected="1" workbookViewId="0">
      <selection activeCell="P15" sqref="P15"/>
    </sheetView>
  </sheetViews>
  <sheetFormatPr defaultRowHeight="15" x14ac:dyDescent="0.25"/>
  <cols>
    <col min="1" max="1" width="9.140625" style="1"/>
    <col min="2" max="2" width="7.140625" style="2" customWidth="1"/>
    <col min="3" max="3" width="8.140625" style="1" customWidth="1"/>
    <col min="4" max="4" width="39" style="1" customWidth="1"/>
    <col min="5" max="5" width="11.140625" style="1" customWidth="1"/>
    <col min="6" max="6" width="11.5703125" style="1" customWidth="1"/>
    <col min="7" max="7" width="12.5703125" style="1" customWidth="1"/>
    <col min="8" max="8" width="12.28515625" style="1" customWidth="1"/>
    <col min="9" max="9" width="14.140625" style="1" customWidth="1"/>
    <col min="10" max="10" width="14.28515625" style="1" customWidth="1"/>
    <col min="11" max="11" width="9.140625" style="1"/>
    <col min="12" max="12" width="14.5703125" style="1" hidden="1" customWidth="1"/>
    <col min="13" max="14" width="0" style="1" hidden="1" customWidth="1"/>
    <col min="15" max="16384" width="9.140625" style="1"/>
  </cols>
  <sheetData>
    <row r="3" spans="2:14" ht="18.75" x14ac:dyDescent="0.25">
      <c r="B3" s="42" t="s">
        <v>13</v>
      </c>
      <c r="C3" s="42"/>
      <c r="D3" s="42"/>
      <c r="E3" s="42"/>
      <c r="F3" s="42"/>
      <c r="G3" s="42"/>
      <c r="H3" s="42"/>
      <c r="I3" s="42"/>
    </row>
    <row r="4" spans="2:14" ht="15.75" thickBot="1" x14ac:dyDescent="0.3"/>
    <row r="5" spans="2:14" ht="30.75" customHeight="1" thickBot="1" x14ac:dyDescent="0.3">
      <c r="B5" s="5" t="s">
        <v>7</v>
      </c>
      <c r="C5" s="43" t="s">
        <v>6</v>
      </c>
      <c r="D5" s="44"/>
      <c r="E5" s="5" t="s">
        <v>0</v>
      </c>
      <c r="F5" s="6" t="s">
        <v>1</v>
      </c>
      <c r="G5" s="5" t="s">
        <v>2</v>
      </c>
      <c r="H5" s="7" t="s">
        <v>3</v>
      </c>
      <c r="I5" s="5" t="s">
        <v>14</v>
      </c>
      <c r="J5" s="13" t="s">
        <v>15</v>
      </c>
    </row>
    <row r="6" spans="2:14" ht="15" customHeight="1" x14ac:dyDescent="0.25">
      <c r="B6" s="32">
        <v>2021</v>
      </c>
      <c r="C6" s="35" t="s">
        <v>4</v>
      </c>
      <c r="D6" s="36"/>
      <c r="E6" s="3">
        <v>1845</v>
      </c>
      <c r="F6" s="3">
        <v>1866</v>
      </c>
      <c r="G6" s="3">
        <v>1919</v>
      </c>
      <c r="H6" s="17">
        <v>1996</v>
      </c>
      <c r="I6" s="45">
        <f>SUM(E10:H10)</f>
        <v>1114720</v>
      </c>
      <c r="J6" s="48">
        <f>I6*1.2</f>
        <v>1337664</v>
      </c>
      <c r="N6" s="1">
        <v>1996</v>
      </c>
    </row>
    <row r="7" spans="2:14" ht="16.5" customHeight="1" x14ac:dyDescent="0.25">
      <c r="B7" s="33"/>
      <c r="C7" s="37" t="s">
        <v>8</v>
      </c>
      <c r="D7" s="8" t="s">
        <v>9</v>
      </c>
      <c r="E7" s="9">
        <v>10</v>
      </c>
      <c r="F7" s="9">
        <v>10</v>
      </c>
      <c r="G7" s="9">
        <v>10</v>
      </c>
      <c r="H7" s="14">
        <v>10</v>
      </c>
      <c r="I7" s="46"/>
      <c r="J7" s="49"/>
      <c r="L7" s="1">
        <f>E6*E7*3+F6*F7*3+G6*G7*3+H6*H7*3</f>
        <v>228780</v>
      </c>
    </row>
    <row r="8" spans="2:14" ht="16.5" customHeight="1" x14ac:dyDescent="0.25">
      <c r="B8" s="33"/>
      <c r="C8" s="38"/>
      <c r="D8" s="8" t="s">
        <v>10</v>
      </c>
      <c r="E8" s="9">
        <v>30</v>
      </c>
      <c r="F8" s="9">
        <v>30</v>
      </c>
      <c r="G8" s="9">
        <v>30</v>
      </c>
      <c r="H8" s="14">
        <v>30</v>
      </c>
      <c r="I8" s="46"/>
      <c r="J8" s="49"/>
      <c r="L8" s="1">
        <f>E6*E8*3+F6*F8*3+G6*G8*3+H6*H8*3</f>
        <v>686340</v>
      </c>
    </row>
    <row r="9" spans="2:14" ht="30" customHeight="1" x14ac:dyDescent="0.25">
      <c r="B9" s="33"/>
      <c r="C9" s="39"/>
      <c r="D9" s="8" t="s">
        <v>11</v>
      </c>
      <c r="E9" s="9">
        <v>100</v>
      </c>
      <c r="F9" s="9">
        <v>100</v>
      </c>
      <c r="G9" s="9">
        <v>100</v>
      </c>
      <c r="H9" s="14">
        <v>100</v>
      </c>
      <c r="I9" s="46"/>
      <c r="J9" s="49"/>
      <c r="L9" s="1">
        <f>H6*H9</f>
        <v>199600</v>
      </c>
    </row>
    <row r="10" spans="2:14" ht="15.75" thickBot="1" x14ac:dyDescent="0.3">
      <c r="B10" s="34"/>
      <c r="C10" s="40" t="s">
        <v>12</v>
      </c>
      <c r="D10" s="41"/>
      <c r="E10" s="10">
        <f>(E6*(E7+E8)*3)+(E6*E9)</f>
        <v>405900</v>
      </c>
      <c r="F10" s="10">
        <f>(F6*(F7+F8)*3)+((F6-E6)*F9)</f>
        <v>226020</v>
      </c>
      <c r="G10" s="10">
        <f t="shared" ref="G10" si="0">(G6*(G7+G8)*3)+((G6-F6)*G9)</f>
        <v>235580</v>
      </c>
      <c r="H10" s="15">
        <f>(H6*(H7+H8)*3)+((H6-G6)*H9)</f>
        <v>247220</v>
      </c>
      <c r="I10" s="47"/>
      <c r="J10" s="50"/>
      <c r="L10" s="30">
        <f>L7+L8+L9</f>
        <v>1114720</v>
      </c>
    </row>
    <row r="11" spans="2:14" ht="15" customHeight="1" x14ac:dyDescent="0.25">
      <c r="B11" s="32">
        <v>2022</v>
      </c>
      <c r="C11" s="35" t="s">
        <v>4</v>
      </c>
      <c r="D11" s="36"/>
      <c r="E11" s="3">
        <v>2800</v>
      </c>
      <c r="F11" s="3">
        <v>2916</v>
      </c>
      <c r="G11" s="3">
        <v>2938</v>
      </c>
      <c r="H11" s="17">
        <v>3052</v>
      </c>
      <c r="I11" s="45">
        <f>SUM(E15:H15)</f>
        <v>1585836</v>
      </c>
      <c r="J11" s="48">
        <f>I11*1.2</f>
        <v>1903003.2</v>
      </c>
      <c r="N11" s="31">
        <f>H11-H6</f>
        <v>1056</v>
      </c>
    </row>
    <row r="12" spans="2:14" ht="15.75" customHeight="1" x14ac:dyDescent="0.25">
      <c r="B12" s="33"/>
      <c r="C12" s="37" t="s">
        <v>5</v>
      </c>
      <c r="D12" s="8" t="s">
        <v>9</v>
      </c>
      <c r="E12" s="9">
        <f>10*1.05</f>
        <v>10.5</v>
      </c>
      <c r="F12" s="9">
        <f t="shared" ref="F12:H12" si="1">10*1.05</f>
        <v>10.5</v>
      </c>
      <c r="G12" s="9">
        <f t="shared" si="1"/>
        <v>10.5</v>
      </c>
      <c r="H12" s="14">
        <f t="shared" si="1"/>
        <v>10.5</v>
      </c>
      <c r="I12" s="46"/>
      <c r="J12" s="49"/>
      <c r="L12" s="1">
        <f>E11*E12*3+F11*F12*3+G11*G12*3+H11*H12*3</f>
        <v>368739</v>
      </c>
    </row>
    <row r="13" spans="2:14" ht="15" customHeight="1" x14ac:dyDescent="0.25">
      <c r="B13" s="33"/>
      <c r="C13" s="38"/>
      <c r="D13" s="8" t="s">
        <v>10</v>
      </c>
      <c r="E13" s="9">
        <f>30*1.05</f>
        <v>31.5</v>
      </c>
      <c r="F13" s="9">
        <f t="shared" ref="F13:H13" si="2">30*1.05</f>
        <v>31.5</v>
      </c>
      <c r="G13" s="9">
        <f t="shared" si="2"/>
        <v>31.5</v>
      </c>
      <c r="H13" s="14">
        <f t="shared" si="2"/>
        <v>31.5</v>
      </c>
      <c r="I13" s="46"/>
      <c r="J13" s="49"/>
      <c r="L13" s="1">
        <f>E11*E13*3+F11*F13*3+G11*G13*3+H11*H13*3</f>
        <v>1106217</v>
      </c>
    </row>
    <row r="14" spans="2:14" ht="30" customHeight="1" x14ac:dyDescent="0.25">
      <c r="B14" s="33"/>
      <c r="C14" s="39"/>
      <c r="D14" s="8" t="s">
        <v>11</v>
      </c>
      <c r="E14" s="9">
        <f>100*1.05</f>
        <v>105</v>
      </c>
      <c r="F14" s="9">
        <f t="shared" ref="F14:H14" si="3">100*1.05</f>
        <v>105</v>
      </c>
      <c r="G14" s="9">
        <f t="shared" si="3"/>
        <v>105</v>
      </c>
      <c r="H14" s="14">
        <f t="shared" si="3"/>
        <v>105</v>
      </c>
      <c r="I14" s="46"/>
      <c r="J14" s="49"/>
      <c r="L14" s="1">
        <f>(H11-H6)*H14</f>
        <v>110880</v>
      </c>
    </row>
    <row r="15" spans="2:14" ht="15.75" thickBot="1" x14ac:dyDescent="0.3">
      <c r="B15" s="34"/>
      <c r="C15" s="40" t="s">
        <v>12</v>
      </c>
      <c r="D15" s="41"/>
      <c r="E15" s="10">
        <f>(E11*(E12+E13)*3)+((E11-H6)*E14)</f>
        <v>437220</v>
      </c>
      <c r="F15" s="10">
        <f>(F11*(F12+F13)*3)+((F11-E11)*F14)</f>
        <v>379596</v>
      </c>
      <c r="G15" s="10">
        <f>(G11*(G12+G13)*3)+((G11-F11)*G14)</f>
        <v>372498</v>
      </c>
      <c r="H15" s="15">
        <f>(H11*(H12+H13)*3)+((H11-G11)*H14)</f>
        <v>396522</v>
      </c>
      <c r="I15" s="47"/>
      <c r="J15" s="50"/>
      <c r="L15" s="30">
        <f>L12+L13+L14</f>
        <v>1585836</v>
      </c>
    </row>
    <row r="16" spans="2:14" ht="15" customHeight="1" x14ac:dyDescent="0.25">
      <c r="B16" s="32">
        <v>2023</v>
      </c>
      <c r="C16" s="35" t="s">
        <v>4</v>
      </c>
      <c r="D16" s="36"/>
      <c r="E16" s="4">
        <v>3933</v>
      </c>
      <c r="F16" s="4">
        <v>4095</v>
      </c>
      <c r="G16" s="4">
        <v>4217</v>
      </c>
      <c r="H16" s="28">
        <v>4968</v>
      </c>
      <c r="I16" s="45">
        <f>SUM(E20:H20)</f>
        <v>2488518.9</v>
      </c>
      <c r="J16" s="48">
        <f>I16*1.2</f>
        <v>2986222.6799999997</v>
      </c>
      <c r="N16" s="31">
        <f>H16-H11</f>
        <v>1916</v>
      </c>
    </row>
    <row r="17" spans="2:14" ht="15.75" customHeight="1" x14ac:dyDescent="0.25">
      <c r="B17" s="33"/>
      <c r="C17" s="37" t="s">
        <v>5</v>
      </c>
      <c r="D17" s="8" t="s">
        <v>9</v>
      </c>
      <c r="E17" s="9">
        <f>E12*1.05</f>
        <v>11.025</v>
      </c>
      <c r="F17" s="9">
        <f t="shared" ref="F17:H19" si="4">F12*1.05</f>
        <v>11.025</v>
      </c>
      <c r="G17" s="9">
        <f t="shared" si="4"/>
        <v>11.025</v>
      </c>
      <c r="H17" s="14">
        <f t="shared" si="4"/>
        <v>11.025</v>
      </c>
      <c r="I17" s="46"/>
      <c r="J17" s="49"/>
      <c r="L17" s="1">
        <f>E16*E17*3+F16*F17*3+G16*G17*3+H16*H17*3</f>
        <v>569319.97499999998</v>
      </c>
    </row>
    <row r="18" spans="2:14" ht="15" customHeight="1" x14ac:dyDescent="0.25">
      <c r="B18" s="33"/>
      <c r="C18" s="38"/>
      <c r="D18" s="8" t="s">
        <v>10</v>
      </c>
      <c r="E18" s="9">
        <f>E13*1.05</f>
        <v>33.075000000000003</v>
      </c>
      <c r="F18" s="9">
        <f t="shared" si="4"/>
        <v>33.075000000000003</v>
      </c>
      <c r="G18" s="9">
        <f t="shared" si="4"/>
        <v>33.075000000000003</v>
      </c>
      <c r="H18" s="14">
        <f t="shared" si="4"/>
        <v>33.075000000000003</v>
      </c>
      <c r="I18" s="46"/>
      <c r="J18" s="49"/>
      <c r="L18" s="1">
        <f>E16*E18*3+F16*F18*3+G16*G18*3+H16*H18*3</f>
        <v>1707959.925</v>
      </c>
    </row>
    <row r="19" spans="2:14" ht="30.75" customHeight="1" x14ac:dyDescent="0.25">
      <c r="B19" s="33"/>
      <c r="C19" s="39"/>
      <c r="D19" s="8" t="s">
        <v>11</v>
      </c>
      <c r="E19" s="9">
        <f>E14*1.05</f>
        <v>110.25</v>
      </c>
      <c r="F19" s="9">
        <f t="shared" si="4"/>
        <v>110.25</v>
      </c>
      <c r="G19" s="9">
        <f t="shared" si="4"/>
        <v>110.25</v>
      </c>
      <c r="H19" s="14">
        <f t="shared" si="4"/>
        <v>110.25</v>
      </c>
      <c r="I19" s="46"/>
      <c r="J19" s="49"/>
      <c r="L19" s="1">
        <f>(H16-H11)*H19</f>
        <v>211239</v>
      </c>
    </row>
    <row r="20" spans="2:14" ht="15.75" thickBot="1" x14ac:dyDescent="0.3">
      <c r="B20" s="34"/>
      <c r="C20" s="40" t="s">
        <v>12</v>
      </c>
      <c r="D20" s="41"/>
      <c r="E20" s="10">
        <f>(E16*(E17+E18)*3)+((E16-H11)*E19)</f>
        <v>617466.15</v>
      </c>
      <c r="F20" s="10">
        <f>(F16*(F17+F18)*3)+((F16-E16)*F19)</f>
        <v>559629</v>
      </c>
      <c r="G20" s="10">
        <f t="shared" ref="G20:H20" si="5">(G16*(G17+G18)*3)+((G16-F16)*G19)</f>
        <v>571359.60000000009</v>
      </c>
      <c r="H20" s="15">
        <f t="shared" si="5"/>
        <v>740064.15</v>
      </c>
      <c r="I20" s="47"/>
      <c r="J20" s="50"/>
      <c r="L20" s="30">
        <f>L17+L18+L19</f>
        <v>2488518.9</v>
      </c>
    </row>
    <row r="21" spans="2:14" ht="15" customHeight="1" x14ac:dyDescent="0.25">
      <c r="B21" s="32">
        <v>2024</v>
      </c>
      <c r="C21" s="35" t="s">
        <v>4</v>
      </c>
      <c r="D21" s="36"/>
      <c r="E21" s="3">
        <v>5005</v>
      </c>
      <c r="F21" s="3">
        <v>5190</v>
      </c>
      <c r="G21" s="3">
        <v>5213</v>
      </c>
      <c r="H21" s="17">
        <v>5303</v>
      </c>
      <c r="I21" s="45">
        <f>SUM(E25:H25)</f>
        <v>2915849.0025000004</v>
      </c>
      <c r="J21" s="48">
        <f>I21*1.2</f>
        <v>3499018.8030000003</v>
      </c>
      <c r="N21" s="31">
        <f>H21-H16</f>
        <v>335</v>
      </c>
    </row>
    <row r="22" spans="2:14" ht="15" customHeight="1" x14ac:dyDescent="0.25">
      <c r="B22" s="33"/>
      <c r="C22" s="37" t="s">
        <v>5</v>
      </c>
      <c r="D22" s="8" t="s">
        <v>9</v>
      </c>
      <c r="E22" s="9">
        <f>E17*1.05</f>
        <v>11.576250000000002</v>
      </c>
      <c r="F22" s="9">
        <f t="shared" ref="F22:H24" si="6">F17*1.05</f>
        <v>11.576250000000002</v>
      </c>
      <c r="G22" s="9">
        <f t="shared" si="6"/>
        <v>11.576250000000002</v>
      </c>
      <c r="H22" s="14">
        <f t="shared" si="6"/>
        <v>11.576250000000002</v>
      </c>
      <c r="I22" s="46"/>
      <c r="J22" s="49"/>
      <c r="L22" s="1">
        <f>E21*E22*3+F21*F22*3+G21*G22*3+H21*H22*3</f>
        <v>719267.1412500001</v>
      </c>
    </row>
    <row r="23" spans="2:14" ht="15" customHeight="1" x14ac:dyDescent="0.25">
      <c r="B23" s="33"/>
      <c r="C23" s="38"/>
      <c r="D23" s="8" t="s">
        <v>10</v>
      </c>
      <c r="E23" s="9">
        <f>E18*1.05</f>
        <v>34.728750000000005</v>
      </c>
      <c r="F23" s="9">
        <f t="shared" si="6"/>
        <v>34.728750000000005</v>
      </c>
      <c r="G23" s="9">
        <f t="shared" si="6"/>
        <v>34.728750000000005</v>
      </c>
      <c r="H23" s="14">
        <f t="shared" si="6"/>
        <v>34.728750000000005</v>
      </c>
      <c r="I23" s="46"/>
      <c r="J23" s="49"/>
      <c r="L23" s="1">
        <f>E21*E23*3+F21*F23*3+G21*G23*3+H21*H23*3</f>
        <v>2157801.4237500001</v>
      </c>
    </row>
    <row r="24" spans="2:14" ht="30" customHeight="1" x14ac:dyDescent="0.25">
      <c r="B24" s="33"/>
      <c r="C24" s="39"/>
      <c r="D24" s="8" t="s">
        <v>11</v>
      </c>
      <c r="E24" s="9">
        <f>E19*1.05</f>
        <v>115.7625</v>
      </c>
      <c r="F24" s="9">
        <f t="shared" si="6"/>
        <v>115.7625</v>
      </c>
      <c r="G24" s="9">
        <f t="shared" si="6"/>
        <v>115.7625</v>
      </c>
      <c r="H24" s="14">
        <f t="shared" si="6"/>
        <v>115.7625</v>
      </c>
      <c r="I24" s="46"/>
      <c r="J24" s="49"/>
      <c r="L24" s="1">
        <f>(H21-H16)*H24</f>
        <v>38780.4375</v>
      </c>
    </row>
    <row r="25" spans="2:14" ht="15.75" thickBot="1" x14ac:dyDescent="0.3">
      <c r="B25" s="34"/>
      <c r="C25" s="40" t="s">
        <v>12</v>
      </c>
      <c r="D25" s="41"/>
      <c r="E25" s="11">
        <f>(E21*(E22+E23)*3)+((E21-H16)*E24)</f>
        <v>699552.78750000009</v>
      </c>
      <c r="F25" s="11">
        <f>(F21*(F22+F23)*3)+((F21-E21)*F24)</f>
        <v>742384.91250000009</v>
      </c>
      <c r="G25" s="11">
        <f>(G21*(G22+G23)*3)+((G21-F21)*G24)</f>
        <v>726826.4325</v>
      </c>
      <c r="H25" s="29">
        <f>(H21*(H22+H23)*3)+((H21-G21)*H24)</f>
        <v>747084.87000000011</v>
      </c>
      <c r="I25" s="47"/>
      <c r="J25" s="50"/>
      <c r="L25" s="30">
        <f>L22+L23+L24</f>
        <v>2915849.0025000004</v>
      </c>
    </row>
    <row r="26" spans="2:14" ht="15" customHeight="1" x14ac:dyDescent="0.25">
      <c r="B26" s="32">
        <v>2025</v>
      </c>
      <c r="C26" s="35" t="s">
        <v>4</v>
      </c>
      <c r="D26" s="36"/>
      <c r="E26" s="3">
        <v>5418</v>
      </c>
      <c r="F26" s="3">
        <v>5443</v>
      </c>
      <c r="G26" s="3">
        <v>5504</v>
      </c>
      <c r="H26" s="17">
        <v>5604</v>
      </c>
      <c r="I26" s="51">
        <f>SUM(E30:H30)</f>
        <v>3241001.5548750004</v>
      </c>
      <c r="J26" s="48">
        <f>I26*1.2</f>
        <v>3889201.8658500002</v>
      </c>
      <c r="N26" s="31">
        <f>H26-H21</f>
        <v>301</v>
      </c>
    </row>
    <row r="27" spans="2:14" ht="15" customHeight="1" x14ac:dyDescent="0.25">
      <c r="B27" s="33"/>
      <c r="C27" s="37" t="s">
        <v>5</v>
      </c>
      <c r="D27" s="8" t="s">
        <v>9</v>
      </c>
      <c r="E27" s="9">
        <f>E22*1.05</f>
        <v>12.155062500000001</v>
      </c>
      <c r="F27" s="9">
        <f t="shared" ref="F27:H29" si="7">F22*1.05</f>
        <v>12.155062500000001</v>
      </c>
      <c r="G27" s="9">
        <f t="shared" si="7"/>
        <v>12.155062500000001</v>
      </c>
      <c r="H27" s="14">
        <f t="shared" si="7"/>
        <v>12.155062500000001</v>
      </c>
      <c r="I27" s="52"/>
      <c r="J27" s="49"/>
      <c r="L27" s="1">
        <f>E26*E27*3+F26*F27*3+G26*G27*3+H26*H27*3</f>
        <v>801103.70418750006</v>
      </c>
    </row>
    <row r="28" spans="2:14" ht="15" customHeight="1" x14ac:dyDescent="0.25">
      <c r="B28" s="33"/>
      <c r="C28" s="38"/>
      <c r="D28" s="8" t="s">
        <v>10</v>
      </c>
      <c r="E28" s="9">
        <f>E23*1.05</f>
        <v>36.465187500000006</v>
      </c>
      <c r="F28" s="9">
        <f t="shared" si="7"/>
        <v>36.465187500000006</v>
      </c>
      <c r="G28" s="9">
        <f t="shared" si="7"/>
        <v>36.465187500000006</v>
      </c>
      <c r="H28" s="14">
        <f t="shared" si="7"/>
        <v>36.465187500000006</v>
      </c>
      <c r="I28" s="52"/>
      <c r="J28" s="49"/>
      <c r="L28" s="1">
        <f>E26*E28*3+F26*F28*3+G26*G28*3+H26*H28*3</f>
        <v>2403311.1125624999</v>
      </c>
    </row>
    <row r="29" spans="2:14" ht="30" customHeight="1" x14ac:dyDescent="0.25">
      <c r="B29" s="33"/>
      <c r="C29" s="39"/>
      <c r="D29" s="8" t="s">
        <v>11</v>
      </c>
      <c r="E29" s="9">
        <f>E24*1.05</f>
        <v>121.55062500000001</v>
      </c>
      <c r="F29" s="9">
        <f t="shared" si="7"/>
        <v>121.55062500000001</v>
      </c>
      <c r="G29" s="9">
        <f t="shared" si="7"/>
        <v>121.55062500000001</v>
      </c>
      <c r="H29" s="14">
        <f t="shared" si="7"/>
        <v>121.55062500000001</v>
      </c>
      <c r="I29" s="52"/>
      <c r="J29" s="49"/>
      <c r="L29" s="1">
        <f>(H26-H21)*H29</f>
        <v>36586.738125000003</v>
      </c>
    </row>
    <row r="30" spans="2:14" ht="15.75" thickBot="1" x14ac:dyDescent="0.3">
      <c r="B30" s="34"/>
      <c r="C30" s="40" t="s">
        <v>12</v>
      </c>
      <c r="D30" s="41"/>
      <c r="E30" s="12">
        <f>(E26*(E27+E28)*3)+((E26-H21)*E29)</f>
        <v>804251.86537500017</v>
      </c>
      <c r="F30" s="12">
        <f>(F26*(F27+F28)*3)+((F26-E26)*F29)</f>
        <v>796958.82787500008</v>
      </c>
      <c r="G30" s="12">
        <f t="shared" ref="G30" si="8">(G26*(G27+G28)*3)+((G26-F26)*G29)</f>
        <v>810232.1561250001</v>
      </c>
      <c r="H30" s="16">
        <f>(H26*(H27+H28)*3)+((H26-G26)*H29)</f>
        <v>829558.70550000016</v>
      </c>
      <c r="I30" s="53"/>
      <c r="J30" s="50"/>
      <c r="L30" s="30">
        <f>L27+L28+L29</f>
        <v>3241001.5548750004</v>
      </c>
    </row>
    <row r="31" spans="2:14" ht="15.75" thickBot="1" x14ac:dyDescent="0.3"/>
    <row r="32" spans="2:14" ht="26.25" customHeight="1" thickBot="1" x14ac:dyDescent="0.3">
      <c r="B32" s="18"/>
      <c r="C32" s="19" t="s">
        <v>16</v>
      </c>
      <c r="D32" s="19"/>
      <c r="E32" s="20"/>
      <c r="F32" s="20"/>
      <c r="G32" s="20"/>
      <c r="H32" s="20"/>
      <c r="I32" s="21">
        <f>I6+I11+I16+I21+I26</f>
        <v>11345925.457375001</v>
      </c>
      <c r="J32" s="22">
        <f>J6+J11+J16+J21+J26</f>
        <v>13615110.54885</v>
      </c>
    </row>
    <row r="33" spans="3:10" x14ac:dyDescent="0.25">
      <c r="C33" s="23"/>
      <c r="D33" s="24"/>
      <c r="H33" s="25" t="s">
        <v>17</v>
      </c>
      <c r="I33" s="26">
        <f>L9+L14+L19+L24+L29</f>
        <v>597086.17562500003</v>
      </c>
      <c r="J33" s="27">
        <f>I33*1.2</f>
        <v>716503.41075000004</v>
      </c>
    </row>
    <row r="34" spans="3:10" x14ac:dyDescent="0.25">
      <c r="C34" s="23"/>
      <c r="D34" s="24"/>
      <c r="H34" s="25" t="s">
        <v>18</v>
      </c>
      <c r="I34" s="26">
        <f>L7+L12+L17+L22+L27</f>
        <v>2687209.8204375003</v>
      </c>
      <c r="J34" s="27">
        <f t="shared" ref="J34:J35" si="9">I34*1.2</f>
        <v>3224651.784525</v>
      </c>
    </row>
    <row r="35" spans="3:10" x14ac:dyDescent="0.25">
      <c r="H35" s="25" t="s">
        <v>19</v>
      </c>
      <c r="I35" s="26">
        <f>L8+L13+L18+L23+L28</f>
        <v>8061629.4613124998</v>
      </c>
      <c r="J35" s="27">
        <f t="shared" si="9"/>
        <v>9673955.3535749987</v>
      </c>
    </row>
  </sheetData>
  <mergeCells count="32">
    <mergeCell ref="I26:I30"/>
    <mergeCell ref="J26:J30"/>
    <mergeCell ref="I21:I25"/>
    <mergeCell ref="J21:J25"/>
    <mergeCell ref="J6:J10"/>
    <mergeCell ref="I11:I15"/>
    <mergeCell ref="J11:J15"/>
    <mergeCell ref="I16:I20"/>
    <mergeCell ref="J16:J20"/>
    <mergeCell ref="B3:I3"/>
    <mergeCell ref="B21:B25"/>
    <mergeCell ref="C21:D21"/>
    <mergeCell ref="C22:C24"/>
    <mergeCell ref="C25:D25"/>
    <mergeCell ref="C5:D5"/>
    <mergeCell ref="B6:B10"/>
    <mergeCell ref="C6:D6"/>
    <mergeCell ref="C7:C9"/>
    <mergeCell ref="C10:D10"/>
    <mergeCell ref="I6:I10"/>
    <mergeCell ref="B26:B30"/>
    <mergeCell ref="C26:D26"/>
    <mergeCell ref="C27:C29"/>
    <mergeCell ref="C30:D30"/>
    <mergeCell ref="B11:B15"/>
    <mergeCell ref="C11:D11"/>
    <mergeCell ref="C12:C14"/>
    <mergeCell ref="C15:D15"/>
    <mergeCell ref="B16:B20"/>
    <mergeCell ref="C16:D16"/>
    <mergeCell ref="C17:C19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ЮТЭК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Станислав Иванович</dc:creator>
  <cp:lastModifiedBy>Andrey Stukalov</cp:lastModifiedBy>
  <dcterms:created xsi:type="dcterms:W3CDTF">2020-09-09T08:58:21Z</dcterms:created>
  <dcterms:modified xsi:type="dcterms:W3CDTF">2020-09-16T10:07:01Z</dcterms:modified>
</cp:coreProperties>
</file>